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erechnung" sheetId="1" r:id="rId1"/>
    <sheet name="Tarife 2021" sheetId="2" r:id="rId2"/>
    <sheet name="Tarife 2022" sheetId="3" r:id="rId3"/>
  </sheets>
  <definedNames>
    <definedName name="_xlnm.Print_Area" localSheetId="0">'Berechnung'!$A$1:$E$59</definedName>
  </definedNames>
  <calcPr fullCalcOnLoad="1"/>
</workbook>
</file>

<file path=xl/sharedStrings.xml><?xml version="1.0" encoding="utf-8"?>
<sst xmlns="http://schemas.openxmlformats.org/spreadsheetml/2006/main" count="119" uniqueCount="61">
  <si>
    <t>Netznutzung Hochtarif</t>
  </si>
  <si>
    <t>Netznutzung Niedertarif</t>
  </si>
  <si>
    <t>Grundpreis</t>
  </si>
  <si>
    <t>Energie Hochtarif</t>
  </si>
  <si>
    <t>Energie Niedertarif</t>
  </si>
  <si>
    <t>Kostendeckende Einspeisevergütung</t>
  </si>
  <si>
    <t>Leistung</t>
  </si>
  <si>
    <t>Total Netznutzung</t>
  </si>
  <si>
    <t>Total Energie</t>
  </si>
  <si>
    <t>Total Abgaben</t>
  </si>
  <si>
    <t>Abweichungen</t>
  </si>
  <si>
    <t>CHF</t>
  </si>
  <si>
    <t>%</t>
  </si>
  <si>
    <t>NN HT</t>
  </si>
  <si>
    <t>NN NT</t>
  </si>
  <si>
    <t>Energie HT</t>
  </si>
  <si>
    <t>Energie NT</t>
  </si>
  <si>
    <t>GP NN</t>
  </si>
  <si>
    <t>Gesamtkosten vor Mehrwertsteuer</t>
  </si>
  <si>
    <t>Gesamttotal nach Mehrwertsteuer</t>
  </si>
  <si>
    <r>
      <t xml:space="preserve">Leistungsverbrauch im Jahr </t>
    </r>
    <r>
      <rPr>
        <sz val="8"/>
        <rFont val="Arial"/>
        <family val="2"/>
      </rPr>
      <t>(12 x Monatshöchst)</t>
    </r>
  </si>
  <si>
    <t>&lt;--- Eingabemöglichkeiten:</t>
  </si>
  <si>
    <t>Stromverbrauch Hochtarif im Jahr</t>
  </si>
  <si>
    <t>Stromverbrauch Niedertarif im Jahr</t>
  </si>
  <si>
    <t>Netznutzung Hochtarif, Rappen</t>
  </si>
  <si>
    <t>Netznutzung Niedertarif, Rappen</t>
  </si>
  <si>
    <t>Grundpreis Monat, CHF</t>
  </si>
  <si>
    <t>Leistung Monat, CHF</t>
  </si>
  <si>
    <t>Energie Hochtarif, Rappen</t>
  </si>
  <si>
    <t>Energie Niedertarif, Rappen</t>
  </si>
  <si>
    <t>Kostendeckende Einspeisevergütung, Rappen</t>
  </si>
  <si>
    <t>Kosten- und Vergleichsrechnung in CHF</t>
  </si>
  <si>
    <t>davon Netznutzung und Energie</t>
  </si>
  <si>
    <t>Bitte gelb markierte Felder ausfüllen</t>
  </si>
  <si>
    <t>Konzessionsabgabe Gemeinde Fulenbach</t>
  </si>
  <si>
    <t>Tarifgruppe</t>
  </si>
  <si>
    <t>&lt;--------</t>
  </si>
  <si>
    <t>Unverbindliche Strompreis-Berechnung (Elektra Fulenbach)</t>
  </si>
  <si>
    <t>Konzessionsabgabe Gemeinde Fulenbach, Rappen</t>
  </si>
  <si>
    <t>Systemdienstleistungen Swissgrid</t>
  </si>
  <si>
    <t>Systemdienstleistungen Swissgrid, Rappen</t>
  </si>
  <si>
    <t>kWh total</t>
  </si>
  <si>
    <t xml:space="preserve">      Basisgruppe</t>
  </si>
  <si>
    <t xml:space="preserve">      Grossgewerbe 1</t>
  </si>
  <si>
    <t xml:space="preserve">      Grossgewerbe 2</t>
  </si>
  <si>
    <t>BD</t>
  </si>
  <si>
    <t>für</t>
  </si>
  <si>
    <t>Grosskunden 1</t>
  </si>
  <si>
    <t>Grosskunden 2</t>
  </si>
  <si>
    <t>Basistarif</t>
  </si>
  <si>
    <t>Ökologische Sanierung Wasserkraft, Rappen</t>
  </si>
  <si>
    <t>Ökologische Sanierung Wasserkraft</t>
  </si>
  <si>
    <t>Tarif:</t>
  </si>
  <si>
    <t>zuzüglich Mehrwertsteuer 7.7 %</t>
  </si>
  <si>
    <t>mögliche Eingaben</t>
  </si>
  <si>
    <t>--&gt;</t>
  </si>
  <si>
    <t>Tarife 2021</t>
  </si>
  <si>
    <t>Jahr 2021</t>
  </si>
  <si>
    <t>Tarife 2022</t>
  </si>
  <si>
    <t>Jahr 2022</t>
  </si>
  <si>
    <t>Max Muster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</si>
</sst>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&quot;\ #,##0;&quot;SFr&quot;\ \-#,##0"/>
    <numFmt numFmtId="171" formatCode="&quot;SFr&quot;\ #,##0;[Red]&quot;SFr&quot;\ \-#,##0"/>
    <numFmt numFmtId="172" formatCode="&quot;SFr&quot;\ #,##0.00;&quot;SFr&quot;\ \-#,##0.00"/>
    <numFmt numFmtId="173" formatCode="&quot;SFr&quot;\ #,##0.00;[Red]&quot;SFr&quot;\ \-#,##0.00"/>
    <numFmt numFmtId="174" formatCode="_ &quot;SFr&quot;\ * #,##0_ ;_ &quot;SFr&quot;\ * \-#,##0_ ;_ &quot;SFr&quot;\ * &quot;-&quot;_ ;_ @_ "/>
    <numFmt numFmtId="175" formatCode="_ &quot;SFr&quot;\ * #,##0.00_ ;_ &quot;SFr&quot;\ * \-#,##0.00_ ;_ &quot;SFr&quot;\ * &quot;-&quot;??_ ;_ @_ "/>
    <numFmt numFmtId="176" formatCode="#,##0.0"/>
    <numFmt numFmtId="177" formatCode="[$-807]dddd\,\ d\.\ mmmm\ yyyy"/>
    <numFmt numFmtId="178" formatCode="dd/mm/yyyy;@"/>
    <numFmt numFmtId="179" formatCode="hh:mm:ss;@"/>
    <numFmt numFmtId="180" formatCode="#,##0.000"/>
    <numFmt numFmtId="181" formatCode="0.0000"/>
    <numFmt numFmtId="182" formatCode="0.000"/>
    <numFmt numFmtId="18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0" fontId="0" fillId="36" borderId="23" xfId="0" applyFont="1" applyFill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1" fontId="0" fillId="0" borderId="26" xfId="0" applyNumberFormat="1" applyBorder="1" applyAlignment="1">
      <alignment/>
    </xf>
    <xf numFmtId="0" fontId="0" fillId="30" borderId="10" xfId="0" applyFont="1" applyFill="1" applyBorder="1" applyAlignment="1" applyProtection="1">
      <alignment horizontal="left"/>
      <protection locked="0"/>
    </xf>
    <xf numFmtId="3" fontId="0" fillId="30" borderId="0" xfId="0" applyNumberFormat="1" applyFill="1" applyBorder="1" applyAlignment="1" applyProtection="1">
      <alignment/>
      <protection locked="0"/>
    </xf>
    <xf numFmtId="3" fontId="0" fillId="30" borderId="23" xfId="0" applyNumberForma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right"/>
    </xf>
    <xf numFmtId="3" fontId="3" fillId="0" borderId="24" xfId="0" applyNumberFormat="1" applyFont="1" applyBorder="1" applyAlignment="1">
      <alignment/>
    </xf>
    <xf numFmtId="0" fontId="1" fillId="37" borderId="15" xfId="0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7" borderId="16" xfId="0" applyNumberFormat="1" applyFont="1" applyFill="1" applyBorder="1" applyAlignment="1">
      <alignment/>
    </xf>
    <xf numFmtId="176" fontId="4" fillId="37" borderId="17" xfId="0" applyNumberFormat="1" applyFont="1" applyFill="1" applyBorder="1" applyAlignment="1">
      <alignment/>
    </xf>
    <xf numFmtId="0" fontId="1" fillId="38" borderId="15" xfId="0" applyFont="1" applyFill="1" applyBorder="1" applyAlignment="1">
      <alignment/>
    </xf>
    <xf numFmtId="3" fontId="1" fillId="38" borderId="16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176" fontId="4" fillId="38" borderId="17" xfId="0" applyNumberFormat="1" applyFont="1" applyFill="1" applyBorder="1" applyAlignment="1">
      <alignment/>
    </xf>
    <xf numFmtId="0" fontId="1" fillId="38" borderId="12" xfId="0" applyFon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4" fillId="38" borderId="13" xfId="0" applyNumberFormat="1" applyFont="1" applyFill="1" applyBorder="1" applyAlignment="1">
      <alignment/>
    </xf>
    <xf numFmtId="176" fontId="4" fillId="38" borderId="14" xfId="0" applyNumberFormat="1" applyFont="1" applyFill="1" applyBorder="1" applyAlignment="1">
      <alignment/>
    </xf>
    <xf numFmtId="0" fontId="1" fillId="38" borderId="27" xfId="0" applyFont="1" applyFill="1" applyBorder="1" applyAlignment="1">
      <alignment/>
    </xf>
    <xf numFmtId="3" fontId="1" fillId="38" borderId="28" xfId="0" applyNumberFormat="1" applyFont="1" applyFill="1" applyBorder="1" applyAlignment="1">
      <alignment/>
    </xf>
    <xf numFmtId="3" fontId="4" fillId="38" borderId="28" xfId="0" applyNumberFormat="1" applyFont="1" applyFill="1" applyBorder="1" applyAlignment="1">
      <alignment/>
    </xf>
    <xf numFmtId="176" fontId="4" fillId="38" borderId="29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0" borderId="21" xfId="0" applyFont="1" applyFill="1" applyBorder="1" applyAlignment="1" applyProtection="1">
      <alignment/>
      <protection locked="0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22" xfId="0" applyFill="1" applyBorder="1" applyAlignment="1">
      <alignment/>
    </xf>
    <xf numFmtId="0" fontId="1" fillId="37" borderId="32" xfId="0" applyFont="1" applyFill="1" applyBorder="1" applyAlignment="1" quotePrefix="1">
      <alignment horizontal="right"/>
    </xf>
    <xf numFmtId="0" fontId="4" fillId="37" borderId="2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3" fontId="0" fillId="30" borderId="16" xfId="0" applyNumberFormat="1" applyFill="1" applyBorder="1" applyAlignment="1" applyProtection="1">
      <alignment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7" sqref="B7"/>
    </sheetView>
  </sheetViews>
  <sheetFormatPr defaultColWidth="11.421875" defaultRowHeight="12.75"/>
  <cols>
    <col min="1" max="1" width="40.28125" style="0" customWidth="1"/>
    <col min="2" max="3" width="11.8515625" style="0" customWidth="1"/>
    <col min="4" max="5" width="10.421875" style="0" customWidth="1"/>
    <col min="6" max="10" width="0" style="0" hidden="1" customWidth="1"/>
    <col min="12" max="12" width="16.57421875" style="0" customWidth="1"/>
  </cols>
  <sheetData>
    <row r="1" spans="1:14" ht="15.75">
      <c r="A1" s="2" t="s">
        <v>37</v>
      </c>
      <c r="E1" s="31">
        <f ca="1">NOW()</f>
        <v>44439.37921539352</v>
      </c>
      <c r="F1" s="97" t="s">
        <v>33</v>
      </c>
      <c r="G1" s="97"/>
      <c r="H1" s="97"/>
      <c r="I1" s="97"/>
      <c r="K1" s="98" t="s">
        <v>33</v>
      </c>
      <c r="L1" s="98"/>
      <c r="M1" s="98"/>
      <c r="N1" s="98"/>
    </row>
    <row r="2" ht="12.75">
      <c r="E2" s="32">
        <f ca="1">NOW()</f>
        <v>44439.37921539352</v>
      </c>
    </row>
    <row r="3" spans="1:4" ht="12.75">
      <c r="A3" s="42" t="s">
        <v>46</v>
      </c>
      <c r="B3" s="61" t="s">
        <v>60</v>
      </c>
      <c r="C3" s="8"/>
      <c r="D3" s="38"/>
    </row>
    <row r="4" spans="1:4" ht="12.75">
      <c r="A4" s="14"/>
      <c r="B4" s="51"/>
      <c r="C4" s="9"/>
      <c r="D4" s="39"/>
    </row>
    <row r="5" spans="1:12" ht="12.75">
      <c r="A5" s="21" t="s">
        <v>22</v>
      </c>
      <c r="B5" s="62">
        <v>15000</v>
      </c>
      <c r="C5" s="54"/>
      <c r="D5" s="39"/>
      <c r="K5" s="86" t="s">
        <v>52</v>
      </c>
      <c r="L5" s="85" t="s">
        <v>49</v>
      </c>
    </row>
    <row r="6" spans="1:12" ht="12.75">
      <c r="A6" s="21" t="s">
        <v>23</v>
      </c>
      <c r="B6" s="62">
        <v>10000</v>
      </c>
      <c r="C6" s="56" t="s">
        <v>41</v>
      </c>
      <c r="D6" s="57">
        <f>+B6+B5</f>
        <v>25000</v>
      </c>
      <c r="F6">
        <f>+B6+B5</f>
        <v>25000</v>
      </c>
      <c r="H6" s="59" t="s">
        <v>45</v>
      </c>
      <c r="K6" s="87"/>
      <c r="L6" s="88"/>
    </row>
    <row r="7" spans="1:12" ht="12.75">
      <c r="A7" s="41" t="s">
        <v>20</v>
      </c>
      <c r="B7" s="63"/>
      <c r="C7" s="64" t="s">
        <v>45</v>
      </c>
      <c r="D7" s="65" t="e">
        <f>+D6/B7*12</f>
        <v>#DIV/0!</v>
      </c>
      <c r="F7">
        <f>+B7/12</f>
        <v>0</v>
      </c>
      <c r="H7" s="60" t="e">
        <f>+D6/B7*12</f>
        <v>#DIV/0!</v>
      </c>
      <c r="K7" s="89" t="s">
        <v>55</v>
      </c>
      <c r="L7" s="90" t="s">
        <v>54</v>
      </c>
    </row>
    <row r="8" spans="1:12" ht="12.75" hidden="1">
      <c r="A8" s="41" t="s">
        <v>35</v>
      </c>
      <c r="B8" s="52"/>
      <c r="C8" s="40"/>
      <c r="D8" s="53"/>
      <c r="E8" s="54" t="s">
        <v>36</v>
      </c>
      <c r="F8" s="1" t="s">
        <v>21</v>
      </c>
      <c r="K8" s="91"/>
      <c r="L8" s="90"/>
    </row>
    <row r="9" spans="6:12" ht="12.75">
      <c r="F9" s="33" t="s">
        <v>42</v>
      </c>
      <c r="K9" s="91"/>
      <c r="L9" s="90" t="s">
        <v>49</v>
      </c>
    </row>
    <row r="10" spans="6:12" ht="12.75">
      <c r="F10" s="33" t="s">
        <v>43</v>
      </c>
      <c r="K10" s="91"/>
      <c r="L10" s="90" t="s">
        <v>47</v>
      </c>
    </row>
    <row r="11" spans="1:12" s="7" customFormat="1" ht="12.75">
      <c r="A11" s="44" t="s">
        <v>56</v>
      </c>
      <c r="B11" s="45"/>
      <c r="C11" s="82" t="str">
        <f>+L5</f>
        <v>Basistarif</v>
      </c>
      <c r="F11" s="33" t="s">
        <v>44</v>
      </c>
      <c r="K11" s="92"/>
      <c r="L11" s="93" t="s">
        <v>48</v>
      </c>
    </row>
    <row r="12" spans="1:12" s="7" customFormat="1" ht="11.25">
      <c r="A12" s="47" t="s">
        <v>24</v>
      </c>
      <c r="B12" s="48">
        <f>VLOOKUP(C11,'Tarife 2021'!A3:B5,2,FALSE)</f>
        <v>9.4</v>
      </c>
      <c r="F12" s="46"/>
      <c r="K12" s="84"/>
      <c r="L12" s="84"/>
    </row>
    <row r="13" spans="1:2" s="7" customFormat="1" ht="11.25">
      <c r="A13" s="47" t="s">
        <v>25</v>
      </c>
      <c r="B13" s="48">
        <f>VLOOKUP(C11,'Tarife 2021'!A8:B10,2,FALSE)</f>
        <v>7.7</v>
      </c>
    </row>
    <row r="14" spans="1:2" s="7" customFormat="1" ht="11.25">
      <c r="A14" s="47" t="s">
        <v>26</v>
      </c>
      <c r="B14" s="48">
        <f>VLOOKUP(C11,'Tarife 2021'!A23:B25,2,FALSE)</f>
        <v>5</v>
      </c>
    </row>
    <row r="15" spans="1:2" s="7" customFormat="1" ht="11.25">
      <c r="A15" s="47" t="s">
        <v>27</v>
      </c>
      <c r="B15" s="48">
        <f>VLOOKUP(C11,'Tarife 2021'!A28:B30,2,FALSE)</f>
        <v>0</v>
      </c>
    </row>
    <row r="16" spans="1:2" s="7" customFormat="1" ht="11.25">
      <c r="A16" s="47" t="s">
        <v>28</v>
      </c>
      <c r="B16" s="48">
        <f>VLOOKUP(C11,'Tarife 2021'!A13:B15,2,FALSE)</f>
        <v>8.1</v>
      </c>
    </row>
    <row r="17" spans="1:2" s="7" customFormat="1" ht="11.25">
      <c r="A17" s="47" t="s">
        <v>29</v>
      </c>
      <c r="B17" s="48">
        <f>VLOOKUP(C11,'Tarife 2021'!A18:B20,2,FALSE)</f>
        <v>6.6</v>
      </c>
    </row>
    <row r="18" spans="1:2" s="7" customFormat="1" ht="11.25">
      <c r="A18" s="47" t="s">
        <v>38</v>
      </c>
      <c r="B18" s="48">
        <v>1.15</v>
      </c>
    </row>
    <row r="19" spans="1:2" s="7" customFormat="1" ht="11.25">
      <c r="A19" s="47" t="s">
        <v>40</v>
      </c>
      <c r="B19" s="48">
        <v>0.16</v>
      </c>
    </row>
    <row r="20" spans="1:2" s="7" customFormat="1" ht="11.25">
      <c r="A20" s="47" t="s">
        <v>30</v>
      </c>
      <c r="B20" s="48">
        <v>2.2</v>
      </c>
    </row>
    <row r="21" spans="1:2" s="7" customFormat="1" ht="11.25">
      <c r="A21" s="49" t="s">
        <v>50</v>
      </c>
      <c r="B21" s="50">
        <v>0.1</v>
      </c>
    </row>
    <row r="22" s="7" customFormat="1" ht="11.25"/>
    <row r="23" spans="1:3" s="7" customFormat="1" ht="11.25">
      <c r="A23" s="44" t="s">
        <v>58</v>
      </c>
      <c r="B23" s="45"/>
      <c r="C23" s="82" t="str">
        <f>+C11</f>
        <v>Basistarif</v>
      </c>
    </row>
    <row r="24" spans="1:2" s="7" customFormat="1" ht="11.25">
      <c r="A24" s="47" t="s">
        <v>24</v>
      </c>
      <c r="B24" s="48">
        <f>VLOOKUP(C23,'Tarife 2022'!A3:B5,2,FALSE)</f>
        <v>9.4</v>
      </c>
    </row>
    <row r="25" spans="1:2" s="7" customFormat="1" ht="11.25">
      <c r="A25" s="47" t="s">
        <v>25</v>
      </c>
      <c r="B25" s="48">
        <f>VLOOKUP(C23,'Tarife 2022'!A8:B10,2,FALSE)</f>
        <v>8.5</v>
      </c>
    </row>
    <row r="26" spans="1:2" s="7" customFormat="1" ht="11.25">
      <c r="A26" s="47" t="s">
        <v>26</v>
      </c>
      <c r="B26" s="48">
        <f>VLOOKUP(C23,'Tarife 2022'!A23:B25,2,FALSE)</f>
        <v>5</v>
      </c>
    </row>
    <row r="27" spans="1:2" s="7" customFormat="1" ht="11.25">
      <c r="A27" s="47" t="s">
        <v>27</v>
      </c>
      <c r="B27" s="48">
        <f>VLOOKUP(C23,'Tarife 2022'!A28:B30,2,FALSE)</f>
        <v>0</v>
      </c>
    </row>
    <row r="28" spans="1:2" s="7" customFormat="1" ht="11.25">
      <c r="A28" s="47" t="s">
        <v>28</v>
      </c>
      <c r="B28" s="48">
        <f>VLOOKUP(C23,'Tarife 2022'!A13:B15,2,FALSE)</f>
        <v>7.9</v>
      </c>
    </row>
    <row r="29" spans="1:2" s="7" customFormat="1" ht="11.25">
      <c r="A29" s="47" t="s">
        <v>29</v>
      </c>
      <c r="B29" s="48">
        <f>VLOOKUP(C23,'Tarife 2022'!A18:B20,2,FALSE)</f>
        <v>7</v>
      </c>
    </row>
    <row r="30" spans="1:2" s="7" customFormat="1" ht="11.25">
      <c r="A30" s="47" t="s">
        <v>38</v>
      </c>
      <c r="B30" s="48">
        <v>1.03</v>
      </c>
    </row>
    <row r="31" spans="1:2" s="7" customFormat="1" ht="11.25">
      <c r="A31" s="47" t="s">
        <v>40</v>
      </c>
      <c r="B31" s="48">
        <v>0.16</v>
      </c>
    </row>
    <row r="32" spans="1:2" s="7" customFormat="1" ht="11.25">
      <c r="A32" s="47" t="s">
        <v>30</v>
      </c>
      <c r="B32" s="48">
        <v>2.2</v>
      </c>
    </row>
    <row r="33" spans="1:2" s="7" customFormat="1" ht="11.25">
      <c r="A33" s="49" t="s">
        <v>50</v>
      </c>
      <c r="B33" s="50">
        <v>0.1</v>
      </c>
    </row>
    <row r="35" spans="1:5" ht="12.75">
      <c r="A35" s="10"/>
      <c r="B35" s="83" t="str">
        <f>+L5</f>
        <v>Basistarif</v>
      </c>
      <c r="C35" s="83" t="str">
        <f>+L5</f>
        <v>Basistarif</v>
      </c>
      <c r="D35" s="95" t="s">
        <v>10</v>
      </c>
      <c r="E35" s="96"/>
    </row>
    <row r="36" spans="1:5" ht="12.75">
      <c r="A36" s="11" t="s">
        <v>31</v>
      </c>
      <c r="B36" s="55" t="s">
        <v>57</v>
      </c>
      <c r="C36" s="55" t="s">
        <v>59</v>
      </c>
      <c r="D36" s="12" t="s">
        <v>11</v>
      </c>
      <c r="E36" s="13" t="s">
        <v>12</v>
      </c>
    </row>
    <row r="37" spans="1:5" ht="12.75">
      <c r="A37" s="14"/>
      <c r="B37" s="15"/>
      <c r="C37" s="15"/>
      <c r="D37" s="16"/>
      <c r="E37" s="17"/>
    </row>
    <row r="38" spans="1:5" ht="12.75">
      <c r="A38" s="14" t="s">
        <v>0</v>
      </c>
      <c r="B38" s="18">
        <f>+B5*B12/100</f>
        <v>1410</v>
      </c>
      <c r="C38" s="18">
        <f>+B5*B24/100</f>
        <v>1410</v>
      </c>
      <c r="D38" s="19">
        <f>+C38-B38</f>
        <v>0</v>
      </c>
      <c r="E38" s="20">
        <f>IF(C38=0,,+D38/B38%)</f>
        <v>0</v>
      </c>
    </row>
    <row r="39" spans="1:5" ht="12.75">
      <c r="A39" s="14" t="s">
        <v>1</v>
      </c>
      <c r="B39" s="18">
        <f>+B6*B13/100</f>
        <v>770</v>
      </c>
      <c r="C39" s="18">
        <f>+B6*B25/100</f>
        <v>850</v>
      </c>
      <c r="D39" s="19">
        <f>+C39-B39</f>
        <v>80</v>
      </c>
      <c r="E39" s="20">
        <f aca="true" t="shared" si="0" ref="E39:E54">IF(C39=0,,+D39/B39%)</f>
        <v>10.38961038961039</v>
      </c>
    </row>
    <row r="40" spans="1:5" ht="12.75">
      <c r="A40" s="14" t="s">
        <v>2</v>
      </c>
      <c r="B40" s="94"/>
      <c r="C40" s="94"/>
      <c r="D40" s="19">
        <f>+C40-B40</f>
        <v>0</v>
      </c>
      <c r="E40" s="20">
        <f t="shared" si="0"/>
        <v>0</v>
      </c>
    </row>
    <row r="41" spans="1:5" ht="12.75">
      <c r="A41" s="22" t="s">
        <v>6</v>
      </c>
      <c r="B41" s="23">
        <f>+B7*B15</f>
        <v>0</v>
      </c>
      <c r="C41" s="23">
        <f>+B7*B27</f>
        <v>0</v>
      </c>
      <c r="D41" s="24">
        <f>+C41-B41</f>
        <v>0</v>
      </c>
      <c r="E41" s="25">
        <f t="shared" si="0"/>
        <v>0</v>
      </c>
    </row>
    <row r="42" spans="1:5" s="1" customFormat="1" ht="12.75">
      <c r="A42" s="66" t="s">
        <v>7</v>
      </c>
      <c r="B42" s="67">
        <f>SUM(B38:B41)</f>
        <v>2180</v>
      </c>
      <c r="C42" s="67">
        <f>SUM(C38:C41)</f>
        <v>2260</v>
      </c>
      <c r="D42" s="68">
        <f>SUM(D38:D41)</f>
        <v>80</v>
      </c>
      <c r="E42" s="69">
        <f t="shared" si="0"/>
        <v>3.6697247706422016</v>
      </c>
    </row>
    <row r="43" spans="1:5" ht="12.75">
      <c r="A43" s="14"/>
      <c r="B43" s="18"/>
      <c r="C43" s="18"/>
      <c r="D43" s="19"/>
      <c r="E43" s="20"/>
    </row>
    <row r="44" spans="1:5" ht="12.75">
      <c r="A44" s="14" t="s">
        <v>3</v>
      </c>
      <c r="B44" s="18">
        <f>+B5*B16/100</f>
        <v>1215</v>
      </c>
      <c r="C44" s="18">
        <f>+B5*B28/100</f>
        <v>1185</v>
      </c>
      <c r="D44" s="19">
        <f>+C44-B44</f>
        <v>-30</v>
      </c>
      <c r="E44" s="20">
        <f t="shared" si="0"/>
        <v>-2.4691358024691357</v>
      </c>
    </row>
    <row r="45" spans="1:5" ht="12.75">
      <c r="A45" s="22" t="s">
        <v>4</v>
      </c>
      <c r="B45" s="23">
        <f>+B6*B17/100</f>
        <v>660</v>
      </c>
      <c r="C45" s="23">
        <f>+B6*B29/100</f>
        <v>700</v>
      </c>
      <c r="D45" s="24">
        <f>+C45-B45</f>
        <v>40</v>
      </c>
      <c r="E45" s="25">
        <f t="shared" si="0"/>
        <v>6.0606060606060606</v>
      </c>
    </row>
    <row r="46" spans="1:5" s="1" customFormat="1" ht="12.75">
      <c r="A46" s="66" t="s">
        <v>8</v>
      </c>
      <c r="B46" s="67">
        <f>SUM(B44:B45)</f>
        <v>1875</v>
      </c>
      <c r="C46" s="67">
        <f>SUM(C44:C45)</f>
        <v>1885</v>
      </c>
      <c r="D46" s="68">
        <f>SUM(D44:D45)</f>
        <v>10</v>
      </c>
      <c r="E46" s="69">
        <f t="shared" si="0"/>
        <v>0.5333333333333333</v>
      </c>
    </row>
    <row r="47" spans="1:5" ht="12.75">
      <c r="A47" s="14"/>
      <c r="B47" s="18"/>
      <c r="C47" s="18"/>
      <c r="D47" s="19"/>
      <c r="E47" s="20"/>
    </row>
    <row r="48" spans="1:5" ht="12.75">
      <c r="A48" s="14" t="s">
        <v>34</v>
      </c>
      <c r="B48" s="18">
        <f>+(B5+B6)*B18/100</f>
        <v>287.49999999999994</v>
      </c>
      <c r="C48" s="18">
        <f>+(+B5+B6)*B30/100</f>
        <v>257.5</v>
      </c>
      <c r="D48" s="19">
        <f>+C48-B48</f>
        <v>-29.999999999999943</v>
      </c>
      <c r="E48" s="20">
        <f>IF(C48=0,,+D48/B48%)</f>
        <v>-10.434782608695635</v>
      </c>
    </row>
    <row r="49" spans="1:5" ht="12.75">
      <c r="A49" s="21" t="s">
        <v>39</v>
      </c>
      <c r="B49" s="18">
        <f>+(B5+B6)*B19/100</f>
        <v>40</v>
      </c>
      <c r="C49" s="18">
        <f>+(+B5+B6)*B31/100</f>
        <v>40</v>
      </c>
      <c r="D49" s="19">
        <f>+C49-B49</f>
        <v>0</v>
      </c>
      <c r="E49" s="20">
        <f t="shared" si="0"/>
        <v>0</v>
      </c>
    </row>
    <row r="50" spans="1:5" ht="12.75">
      <c r="A50" s="14" t="s">
        <v>5</v>
      </c>
      <c r="B50" s="18">
        <f>+(B5+B6)*B20/100</f>
        <v>550.0000000000001</v>
      </c>
      <c r="C50" s="18">
        <f>+(+B5+B6)*B32/100</f>
        <v>550.0000000000001</v>
      </c>
      <c r="D50" s="19">
        <f>+C50-B50</f>
        <v>0</v>
      </c>
      <c r="E50" s="20">
        <f>IF(C50=0,,+D50/B50%)</f>
        <v>0</v>
      </c>
    </row>
    <row r="51" spans="1:5" ht="12.75">
      <c r="A51" s="30" t="s">
        <v>51</v>
      </c>
      <c r="B51" s="23">
        <f>+(B5+B6)*B21/100</f>
        <v>25</v>
      </c>
      <c r="C51" s="23">
        <f>+(+B5+B6)*B33/100</f>
        <v>25</v>
      </c>
      <c r="D51" s="24">
        <f>+C51-B51</f>
        <v>0</v>
      </c>
      <c r="E51" s="25">
        <f t="shared" si="0"/>
        <v>0</v>
      </c>
    </row>
    <row r="52" spans="1:5" s="1" customFormat="1" ht="12.75">
      <c r="A52" s="66" t="s">
        <v>9</v>
      </c>
      <c r="B52" s="67">
        <f>SUM(B48:B51)</f>
        <v>902.5</v>
      </c>
      <c r="C52" s="67">
        <f>SUM(C48:C51)</f>
        <v>872.5000000000001</v>
      </c>
      <c r="D52" s="68">
        <f>SUM(D48:D51)</f>
        <v>-29.999999999999943</v>
      </c>
      <c r="E52" s="69">
        <f t="shared" si="0"/>
        <v>-3.3240997229916833</v>
      </c>
    </row>
    <row r="53" spans="1:5" ht="12.75">
      <c r="A53" s="22"/>
      <c r="B53" s="23"/>
      <c r="C53" s="23"/>
      <c r="D53" s="24"/>
      <c r="E53" s="25"/>
    </row>
    <row r="54" spans="1:5" s="1" customFormat="1" ht="15" customHeight="1">
      <c r="A54" s="70" t="s">
        <v>18</v>
      </c>
      <c r="B54" s="71">
        <f>+B52+B46+B42</f>
        <v>4957.5</v>
      </c>
      <c r="C54" s="71">
        <f>+C52+C46+C42</f>
        <v>5017.5</v>
      </c>
      <c r="D54" s="72">
        <f>+D52+D46+D42</f>
        <v>60.00000000000006</v>
      </c>
      <c r="E54" s="73">
        <f t="shared" si="0"/>
        <v>1.2102874432677773</v>
      </c>
    </row>
    <row r="55" spans="1:5" s="1" customFormat="1" ht="12.75">
      <c r="A55" s="26"/>
      <c r="B55" s="27"/>
      <c r="C55" s="27"/>
      <c r="D55" s="28"/>
      <c r="E55" s="29"/>
    </row>
    <row r="56" spans="1:5" ht="12.75">
      <c r="A56" s="30" t="s">
        <v>53</v>
      </c>
      <c r="B56" s="23">
        <f>ROUND(+B54*0.077,2)</f>
        <v>381.73</v>
      </c>
      <c r="C56" s="23">
        <f>ROUND(+C54*0.077,2)</f>
        <v>386.35</v>
      </c>
      <c r="D56" s="24">
        <f>+C56-B56</f>
        <v>4.6200000000000045</v>
      </c>
      <c r="E56" s="25">
        <f>IF(C56=0,,+D56/B56%)</f>
        <v>1.2102795169360554</v>
      </c>
    </row>
    <row r="57" spans="1:5" ht="21" customHeight="1">
      <c r="A57" s="74" t="s">
        <v>19</v>
      </c>
      <c r="B57" s="75">
        <f>+B54+B56</f>
        <v>5339.23</v>
      </c>
      <c r="C57" s="75">
        <f>+C54+C56</f>
        <v>5403.85</v>
      </c>
      <c r="D57" s="76">
        <f>+D54+D56</f>
        <v>64.62000000000006</v>
      </c>
      <c r="E57" s="77">
        <f>IF(C57=0,,+D57/B57%)</f>
        <v>1.210286876572091</v>
      </c>
    </row>
    <row r="58" spans="1:5" ht="17.25" customHeight="1">
      <c r="A58" s="34"/>
      <c r="B58" s="35"/>
      <c r="C58" s="35"/>
      <c r="D58" s="36"/>
      <c r="E58" s="37"/>
    </row>
    <row r="59" spans="1:5" ht="21" customHeight="1">
      <c r="A59" s="78" t="s">
        <v>32</v>
      </c>
      <c r="B59" s="79">
        <f>+B42+B46</f>
        <v>4055</v>
      </c>
      <c r="C59" s="79">
        <f>+C42+C46</f>
        <v>4145</v>
      </c>
      <c r="D59" s="80">
        <f>+C59-B59</f>
        <v>90</v>
      </c>
      <c r="E59" s="81">
        <f>IF(C59=0,,+D59/B59%)</f>
        <v>2.219482120838471</v>
      </c>
    </row>
    <row r="60" spans="1:5" ht="12" customHeight="1">
      <c r="A60" s="7" t="str">
        <f ca="1">CELL("dateiname")</f>
        <v>\\HJS-NAS\STF-Mandate\Elektra Fulenbach\Elektra Fulenbach\Tarife\Pricing_Jahr 2022\[Stromrechner 2021-2022_EFU.xls]Berechnung</v>
      </c>
      <c r="B60" s="35"/>
      <c r="C60" s="35"/>
      <c r="D60" s="36"/>
      <c r="E60" s="37"/>
    </row>
  </sheetData>
  <sheetProtection password="9444" sheet="1"/>
  <mergeCells count="3">
    <mergeCell ref="D35:E35"/>
    <mergeCell ref="F1:I1"/>
    <mergeCell ref="K1:N1"/>
  </mergeCells>
  <printOptions/>
  <pageMargins left="0.787401575" right="0.787401575" top="0.64" bottom="0.5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56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9.4</v>
      </c>
      <c r="C3" s="43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7.8</v>
      </c>
      <c r="C4" s="43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6.8</v>
      </c>
      <c r="C5" s="43"/>
      <c r="D5" s="4"/>
      <c r="E5" s="4"/>
      <c r="F5" s="4"/>
      <c r="G5" s="4"/>
      <c r="H5" s="4"/>
      <c r="I5" s="4"/>
    </row>
    <row r="6" spans="2:8" ht="12.75">
      <c r="B6" s="4"/>
      <c r="C6" s="43"/>
      <c r="D6" s="4"/>
      <c r="E6" s="4"/>
      <c r="F6" s="4"/>
      <c r="G6" s="4"/>
      <c r="H6" s="4"/>
    </row>
    <row r="7" spans="2:8" ht="12.75">
      <c r="B7" s="3" t="s">
        <v>14</v>
      </c>
      <c r="C7" s="43"/>
      <c r="D7" s="4"/>
      <c r="E7" s="4"/>
      <c r="F7" s="4"/>
      <c r="G7" s="4"/>
      <c r="H7" s="4"/>
    </row>
    <row r="8" spans="1:8" ht="12.75">
      <c r="A8" s="58" t="s">
        <v>49</v>
      </c>
      <c r="B8" s="4">
        <v>7.7</v>
      </c>
      <c r="C8" s="43"/>
      <c r="D8" s="4"/>
      <c r="E8" s="4"/>
      <c r="F8" s="4"/>
      <c r="G8" s="4"/>
      <c r="H8" s="4"/>
    </row>
    <row r="9" spans="1:3" ht="12.75">
      <c r="A9" s="58" t="s">
        <v>47</v>
      </c>
      <c r="B9" s="4">
        <v>6.6</v>
      </c>
      <c r="C9" s="43"/>
    </row>
    <row r="10" spans="1:3" ht="12.75">
      <c r="A10" s="58" t="s">
        <v>48</v>
      </c>
      <c r="B10" s="4">
        <v>4.8</v>
      </c>
      <c r="C10" s="43"/>
    </row>
    <row r="11" spans="2:3" ht="12.75">
      <c r="B11" s="4"/>
      <c r="C11" s="43"/>
    </row>
    <row r="12" spans="2:3" ht="12.75">
      <c r="B12" s="3" t="s">
        <v>15</v>
      </c>
      <c r="C12" s="43"/>
    </row>
    <row r="13" spans="1:3" ht="12.75">
      <c r="A13" s="58" t="s">
        <v>49</v>
      </c>
      <c r="B13" s="4">
        <v>8.1</v>
      </c>
      <c r="C13" s="43"/>
    </row>
    <row r="14" spans="1:3" ht="12.75">
      <c r="A14" s="58" t="s">
        <v>47</v>
      </c>
      <c r="B14" s="4">
        <v>8</v>
      </c>
      <c r="C14" s="43"/>
    </row>
    <row r="15" spans="1:3" ht="12.75">
      <c r="A15" s="58" t="s">
        <v>48</v>
      </c>
      <c r="B15" s="4">
        <v>8</v>
      </c>
      <c r="C15" s="43"/>
    </row>
    <row r="16" ht="12.75">
      <c r="C16" s="43"/>
    </row>
    <row r="17" spans="2:3" ht="12.75">
      <c r="B17" s="3" t="s">
        <v>16</v>
      </c>
      <c r="C17" s="43"/>
    </row>
    <row r="18" spans="1:3" ht="12.75">
      <c r="A18" s="58" t="s">
        <v>49</v>
      </c>
      <c r="B18" s="4">
        <v>6.6</v>
      </c>
      <c r="C18" s="43"/>
    </row>
    <row r="19" spans="1:3" ht="12.75">
      <c r="A19" s="58" t="s">
        <v>47</v>
      </c>
      <c r="B19" s="4">
        <v>5.9</v>
      </c>
      <c r="C19" s="43"/>
    </row>
    <row r="20" spans="1:3" ht="12.75">
      <c r="A20" s="58" t="s">
        <v>48</v>
      </c>
      <c r="B20" s="4">
        <v>5.9</v>
      </c>
      <c r="C20" s="43"/>
    </row>
    <row r="21" ht="12.75">
      <c r="C21" s="43"/>
    </row>
    <row r="22" spans="2:3" ht="12.75">
      <c r="B22" s="3" t="s">
        <v>17</v>
      </c>
      <c r="C22" s="43"/>
    </row>
    <row r="23" spans="1:3" ht="12.75">
      <c r="A23" s="58" t="s">
        <v>49</v>
      </c>
      <c r="B23" s="4">
        <v>5</v>
      </c>
      <c r="C23" s="43"/>
    </row>
    <row r="24" spans="1:3" ht="12.75">
      <c r="A24" s="58" t="s">
        <v>47</v>
      </c>
      <c r="B24" s="4">
        <v>0</v>
      </c>
      <c r="C24" s="43"/>
    </row>
    <row r="25" spans="1:3" ht="12.75">
      <c r="A25" s="58" t="s">
        <v>48</v>
      </c>
      <c r="B25" s="4">
        <v>0</v>
      </c>
      <c r="C25" s="43"/>
    </row>
    <row r="26" spans="2:3" ht="12.75">
      <c r="B26" s="4"/>
      <c r="C26" s="43"/>
    </row>
    <row r="27" spans="2:3" ht="12.75">
      <c r="B27" s="3" t="s">
        <v>6</v>
      </c>
      <c r="C27" s="43"/>
    </row>
    <row r="28" spans="1:3" ht="12.75">
      <c r="A28" s="58" t="s">
        <v>49</v>
      </c>
      <c r="B28" s="4">
        <v>0</v>
      </c>
      <c r="C28" s="43"/>
    </row>
    <row r="29" spans="1:3" ht="12.75">
      <c r="A29" s="58" t="s">
        <v>47</v>
      </c>
      <c r="B29" s="4">
        <v>4</v>
      </c>
      <c r="C29" s="43"/>
    </row>
    <row r="30" spans="1:3" ht="12.75">
      <c r="A30" s="58" t="s">
        <v>48</v>
      </c>
      <c r="B30" s="4">
        <v>2</v>
      </c>
      <c r="C30" s="43"/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58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9.4</v>
      </c>
      <c r="C3" s="4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8.2</v>
      </c>
      <c r="C4" s="4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7.1</v>
      </c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8" ht="12.75">
      <c r="B7" s="3" t="s">
        <v>14</v>
      </c>
      <c r="C7" s="4"/>
      <c r="D7" s="4"/>
      <c r="E7" s="4"/>
      <c r="F7" s="4"/>
      <c r="G7" s="4"/>
      <c r="H7" s="4"/>
    </row>
    <row r="8" spans="1:8" ht="12.75">
      <c r="A8" s="58" t="s">
        <v>49</v>
      </c>
      <c r="B8" s="4">
        <v>8.5</v>
      </c>
      <c r="C8" s="4"/>
      <c r="D8" s="4"/>
      <c r="E8" s="4"/>
      <c r="F8" s="4"/>
      <c r="G8" s="4"/>
      <c r="H8" s="4"/>
    </row>
    <row r="9" spans="1:8" ht="12.75">
      <c r="A9" s="58" t="s">
        <v>47</v>
      </c>
      <c r="B9" s="4">
        <v>7.6</v>
      </c>
      <c r="G9" s="4"/>
      <c r="H9" s="4"/>
    </row>
    <row r="10" spans="1:2" ht="12.75">
      <c r="A10" s="58" t="s">
        <v>48</v>
      </c>
      <c r="B10" s="4">
        <v>6</v>
      </c>
    </row>
    <row r="11" ht="12.75">
      <c r="B11" s="4"/>
    </row>
    <row r="12" ht="12.75">
      <c r="B12" s="3" t="s">
        <v>15</v>
      </c>
    </row>
    <row r="13" spans="1:2" ht="12.75">
      <c r="A13" s="58" t="s">
        <v>49</v>
      </c>
      <c r="B13" s="4">
        <v>7.9</v>
      </c>
    </row>
    <row r="14" spans="1:2" ht="12.75">
      <c r="A14" s="58" t="s">
        <v>47</v>
      </c>
      <c r="B14" s="4">
        <v>7.7</v>
      </c>
    </row>
    <row r="15" spans="1:2" ht="12.75">
      <c r="A15" s="58" t="s">
        <v>48</v>
      </c>
      <c r="B15" s="4">
        <v>7.7</v>
      </c>
    </row>
    <row r="17" ht="12.75">
      <c r="B17" s="3" t="s">
        <v>16</v>
      </c>
    </row>
    <row r="18" spans="1:2" ht="12.75">
      <c r="A18" s="58" t="s">
        <v>49</v>
      </c>
      <c r="B18" s="4">
        <v>7</v>
      </c>
    </row>
    <row r="19" spans="1:2" ht="12.75">
      <c r="A19" s="58" t="s">
        <v>47</v>
      </c>
      <c r="B19" s="4">
        <v>6.8</v>
      </c>
    </row>
    <row r="20" spans="1:2" ht="12.75">
      <c r="A20" s="58" t="s">
        <v>48</v>
      </c>
      <c r="B20" s="4">
        <v>6.8</v>
      </c>
    </row>
    <row r="22" ht="12.75">
      <c r="B22" s="3" t="s">
        <v>17</v>
      </c>
    </row>
    <row r="23" spans="1:2" ht="12.75">
      <c r="A23" s="58" t="s">
        <v>49</v>
      </c>
      <c r="B23" s="4">
        <v>5</v>
      </c>
    </row>
    <row r="24" spans="1:2" ht="12.75">
      <c r="A24" s="58" t="s">
        <v>47</v>
      </c>
      <c r="B24" s="4">
        <v>0</v>
      </c>
    </row>
    <row r="25" spans="1:2" ht="12.75">
      <c r="A25" s="58" t="s">
        <v>48</v>
      </c>
      <c r="B25" s="4">
        <v>0</v>
      </c>
    </row>
    <row r="26" ht="12.75">
      <c r="B26" s="4"/>
    </row>
    <row r="27" ht="12.75">
      <c r="B27" s="3" t="s">
        <v>6</v>
      </c>
    </row>
    <row r="28" spans="1:2" ht="12.75">
      <c r="A28" s="58" t="s">
        <v>49</v>
      </c>
      <c r="B28" s="4">
        <v>0</v>
      </c>
    </row>
    <row r="29" spans="1:2" ht="12.75">
      <c r="A29" s="58" t="s">
        <v>47</v>
      </c>
      <c r="B29" s="4">
        <v>4</v>
      </c>
    </row>
    <row r="30" spans="1:2" ht="12.75">
      <c r="A30" s="58" t="s">
        <v>48</v>
      </c>
      <c r="B30" s="4">
        <v>2</v>
      </c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 Kestenholz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Schaad Hansjörg</dc:creator>
  <cp:keywords/>
  <dc:description/>
  <cp:lastModifiedBy>Hansjoerg</cp:lastModifiedBy>
  <cp:lastPrinted>2021-08-31T07:05:28Z</cp:lastPrinted>
  <dcterms:created xsi:type="dcterms:W3CDTF">2010-08-24T09:38:50Z</dcterms:created>
  <dcterms:modified xsi:type="dcterms:W3CDTF">2021-08-31T07:06:10Z</dcterms:modified>
  <cp:category/>
  <cp:version/>
  <cp:contentType/>
  <cp:contentStatus/>
</cp:coreProperties>
</file>